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etpub\wwwroot\DietPlan\"/>
    </mc:Choice>
  </mc:AlternateContent>
  <bookViews>
    <workbookView xWindow="0" yWindow="0" windowWidth="19200" windowHeight="7515"/>
  </bookViews>
  <sheets>
    <sheet name="Sheet1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F68" i="1"/>
  <c r="E68" i="1"/>
  <c r="D68" i="1"/>
  <c r="C68" i="1"/>
  <c r="G112" i="1" l="1"/>
  <c r="F112" i="1"/>
  <c r="E112" i="1"/>
  <c r="D112" i="1"/>
  <c r="C112" i="1"/>
  <c r="G111" i="1"/>
  <c r="F111" i="1"/>
  <c r="E111" i="1"/>
  <c r="D111" i="1"/>
  <c r="C111" i="1"/>
  <c r="G110" i="1"/>
  <c r="F110" i="1"/>
  <c r="E110" i="1"/>
  <c r="D110" i="1"/>
  <c r="C110" i="1"/>
  <c r="G76" i="1" l="1"/>
  <c r="F76" i="1"/>
  <c r="E76" i="1"/>
  <c r="D76" i="1"/>
  <c r="C76" i="1"/>
  <c r="G78" i="1"/>
  <c r="F78" i="1"/>
  <c r="E78" i="1"/>
  <c r="D78" i="1"/>
  <c r="C78" i="1"/>
  <c r="G74" i="1" l="1"/>
  <c r="F74" i="1"/>
  <c r="E74" i="1"/>
  <c r="D74" i="1"/>
  <c r="C74" i="1"/>
  <c r="N12" i="1"/>
  <c r="M12" i="1"/>
  <c r="L12" i="1"/>
  <c r="K12" i="1"/>
  <c r="J12" i="1"/>
  <c r="G64" i="1"/>
  <c r="F64" i="1"/>
  <c r="E64" i="1"/>
  <c r="D64" i="1"/>
  <c r="C64" i="1"/>
  <c r="C63" i="1" l="1"/>
  <c r="C15" i="1"/>
  <c r="D15" i="1"/>
  <c r="F15" i="1"/>
  <c r="E15" i="1"/>
  <c r="G63" i="1"/>
  <c r="G15" i="1"/>
  <c r="E114" i="1"/>
  <c r="F114" i="1"/>
  <c r="C114" i="1"/>
  <c r="G114" i="1"/>
  <c r="D114" i="1"/>
  <c r="G30" i="1"/>
  <c r="F30" i="1"/>
  <c r="E30" i="1"/>
  <c r="D30" i="1"/>
  <c r="C30" i="1"/>
  <c r="G25" i="1"/>
  <c r="F25" i="1"/>
  <c r="E25" i="1"/>
  <c r="D25" i="1"/>
  <c r="C25" i="1"/>
  <c r="F28" i="1"/>
  <c r="J21" i="1"/>
  <c r="C51" i="1" s="1"/>
  <c r="N6" i="1"/>
  <c r="G37" i="1" s="1"/>
  <c r="G49" i="1"/>
  <c r="M6" i="1"/>
  <c r="F49" i="1" s="1"/>
  <c r="L6" i="1"/>
  <c r="E49" i="1" s="1"/>
  <c r="K6" i="1"/>
  <c r="D28" i="1" s="1"/>
  <c r="J6" i="1"/>
  <c r="C37" i="1" s="1"/>
  <c r="C49" i="1"/>
  <c r="N9" i="1"/>
  <c r="N8" i="1" s="1"/>
  <c r="N19" i="1"/>
  <c r="G75" i="1" s="1"/>
  <c r="M9" i="1"/>
  <c r="M8" i="1" s="1"/>
  <c r="F16" i="1" s="1"/>
  <c r="M19" i="1"/>
  <c r="F75" i="1" s="1"/>
  <c r="L9" i="1"/>
  <c r="L8" i="1" s="1"/>
  <c r="L19" i="1"/>
  <c r="E75" i="1" s="1"/>
  <c r="K9" i="1"/>
  <c r="K19" i="1"/>
  <c r="J9" i="1"/>
  <c r="J19" i="1"/>
  <c r="C75" i="1" s="1"/>
  <c r="N21" i="1"/>
  <c r="G48" i="1" s="1"/>
  <c r="M21" i="1"/>
  <c r="F53" i="1" s="1"/>
  <c r="L21" i="1"/>
  <c r="E48" i="1" s="1"/>
  <c r="K21" i="1"/>
  <c r="D51" i="1" s="1"/>
  <c r="J31" i="1"/>
  <c r="N31" i="1"/>
  <c r="M31" i="1"/>
  <c r="L31" i="1"/>
  <c r="K31" i="1"/>
  <c r="C36" i="1"/>
  <c r="J8" i="1"/>
  <c r="C16" i="1" s="1"/>
  <c r="C39" i="1"/>
  <c r="J5" i="1"/>
  <c r="C40" i="1" s="1"/>
  <c r="J23" i="1"/>
  <c r="C41" i="1" s="1"/>
  <c r="N5" i="1"/>
  <c r="G26" i="1" s="1"/>
  <c r="M5" i="1"/>
  <c r="F26" i="1" s="1"/>
  <c r="L5" i="1"/>
  <c r="E40" i="1" s="1"/>
  <c r="K5" i="1"/>
  <c r="D40" i="1" s="1"/>
  <c r="K8" i="1"/>
  <c r="D16" i="1" s="1"/>
  <c r="N23" i="1"/>
  <c r="G73" i="1" s="1"/>
  <c r="M23" i="1"/>
  <c r="F73" i="1" s="1"/>
  <c r="L23" i="1"/>
  <c r="K23" i="1"/>
  <c r="G39" i="1"/>
  <c r="F39" i="1"/>
  <c r="E39" i="1"/>
  <c r="D39" i="1"/>
  <c r="E37" i="1"/>
  <c r="D37" i="1"/>
  <c r="G36" i="1"/>
  <c r="F36" i="1"/>
  <c r="E36" i="1"/>
  <c r="D36" i="1"/>
  <c r="G5" i="1"/>
  <c r="F5" i="1"/>
  <c r="E5" i="1"/>
  <c r="D5" i="1"/>
  <c r="C5" i="1"/>
  <c r="G6" i="1"/>
  <c r="C6" i="1"/>
  <c r="G4" i="1"/>
  <c r="F4" i="1"/>
  <c r="E4" i="1"/>
  <c r="D4" i="1"/>
  <c r="C4" i="1"/>
  <c r="G7" i="1"/>
  <c r="F7" i="1"/>
  <c r="E7" i="1"/>
  <c r="D7" i="1"/>
  <c r="C7" i="1"/>
  <c r="G9" i="1"/>
  <c r="F9" i="1"/>
  <c r="E9" i="1"/>
  <c r="D9" i="1"/>
  <c r="C9" i="1"/>
  <c r="G100" i="1"/>
  <c r="F100" i="1"/>
  <c r="E100" i="1"/>
  <c r="D100" i="1"/>
  <c r="C100" i="1"/>
  <c r="G97" i="1"/>
  <c r="F97" i="1"/>
  <c r="E97" i="1"/>
  <c r="D97" i="1"/>
  <c r="C97" i="1"/>
  <c r="G98" i="1"/>
  <c r="F98" i="1"/>
  <c r="E98" i="1"/>
  <c r="D98" i="1"/>
  <c r="C98" i="1"/>
  <c r="G102" i="1"/>
  <c r="F102" i="1"/>
  <c r="E102" i="1"/>
  <c r="D102" i="1"/>
  <c r="C102" i="1"/>
  <c r="G88" i="1"/>
  <c r="F88" i="1"/>
  <c r="E88" i="1"/>
  <c r="D88" i="1"/>
  <c r="C88" i="1"/>
  <c r="G86" i="1"/>
  <c r="F86" i="1"/>
  <c r="E86" i="1"/>
  <c r="D86" i="1"/>
  <c r="C86" i="1"/>
  <c r="G85" i="1"/>
  <c r="F85" i="1"/>
  <c r="E85" i="1"/>
  <c r="D85" i="1"/>
  <c r="C85" i="1"/>
  <c r="N30" i="1"/>
  <c r="M30" i="1"/>
  <c r="L30" i="1"/>
  <c r="K30" i="1"/>
  <c r="J30" i="1"/>
  <c r="N24" i="1"/>
  <c r="G66" i="1" s="1"/>
  <c r="M24" i="1"/>
  <c r="F66" i="1" s="1"/>
  <c r="L24" i="1"/>
  <c r="E66" i="1" s="1"/>
  <c r="K24" i="1"/>
  <c r="D66" i="1" s="1"/>
  <c r="J24" i="1"/>
  <c r="C66" i="1" s="1"/>
  <c r="C99" i="1"/>
  <c r="G99" i="1"/>
  <c r="G101" i="1"/>
  <c r="E101" i="1"/>
  <c r="E99" i="1"/>
  <c r="C89" i="1"/>
  <c r="G87" i="1"/>
  <c r="E87" i="1"/>
  <c r="G27" i="1" l="1"/>
  <c r="G16" i="1"/>
  <c r="G21" i="1" s="1"/>
  <c r="E27" i="1"/>
  <c r="E16" i="1"/>
  <c r="E8" i="1"/>
  <c r="E38" i="1"/>
  <c r="F37" i="1"/>
  <c r="E63" i="1"/>
  <c r="D99" i="1"/>
  <c r="E21" i="1"/>
  <c r="F63" i="1"/>
  <c r="C8" i="1"/>
  <c r="C12" i="1" s="1"/>
  <c r="D38" i="1"/>
  <c r="F21" i="1"/>
  <c r="E89" i="1"/>
  <c r="E92" i="1" s="1"/>
  <c r="D21" i="1"/>
  <c r="C38" i="1"/>
  <c r="C43" i="1" s="1"/>
  <c r="D49" i="1"/>
  <c r="D63" i="1"/>
  <c r="C21" i="1"/>
  <c r="C26" i="1"/>
  <c r="D87" i="1"/>
  <c r="F101" i="1"/>
  <c r="F6" i="1"/>
  <c r="G8" i="1"/>
  <c r="E6" i="1"/>
  <c r="G89" i="1"/>
  <c r="G92" i="1" s="1"/>
  <c r="D50" i="1"/>
  <c r="C27" i="1"/>
  <c r="E53" i="1"/>
  <c r="E28" i="1"/>
  <c r="F29" i="1"/>
  <c r="F38" i="1"/>
  <c r="F8" i="1"/>
  <c r="F50" i="1"/>
  <c r="D113" i="1"/>
  <c r="D77" i="1"/>
  <c r="E109" i="1"/>
  <c r="E113" i="1"/>
  <c r="E77" i="1"/>
  <c r="C109" i="1"/>
  <c r="F52" i="1"/>
  <c r="D27" i="1"/>
  <c r="D75" i="1"/>
  <c r="F89" i="1"/>
  <c r="D6" i="1"/>
  <c r="D109" i="1"/>
  <c r="D116" i="1" s="1"/>
  <c r="D52" i="1"/>
  <c r="E104" i="1"/>
  <c r="F87" i="1"/>
  <c r="F92" i="1" s="1"/>
  <c r="F40" i="1"/>
  <c r="F109" i="1"/>
  <c r="F113" i="1"/>
  <c r="F77" i="1"/>
  <c r="F80" i="1" s="1"/>
  <c r="D26" i="1"/>
  <c r="C28" i="1"/>
  <c r="G28" i="1"/>
  <c r="D29" i="1"/>
  <c r="D73" i="1"/>
  <c r="C73" i="1"/>
  <c r="E73" i="1"/>
  <c r="E80" i="1" s="1"/>
  <c r="D89" i="1"/>
  <c r="D92" i="1" s="1"/>
  <c r="C87" i="1"/>
  <c r="C92" i="1" s="1"/>
  <c r="F99" i="1"/>
  <c r="D101" i="1"/>
  <c r="D104" i="1" s="1"/>
  <c r="C101" i="1"/>
  <c r="C104" i="1" s="1"/>
  <c r="G104" i="1"/>
  <c r="F104" i="1"/>
  <c r="D8" i="1"/>
  <c r="G12" i="1"/>
  <c r="G38" i="1"/>
  <c r="G40" i="1"/>
  <c r="G109" i="1"/>
  <c r="G113" i="1"/>
  <c r="G77" i="1"/>
  <c r="G80" i="1" s="1"/>
  <c r="C113" i="1"/>
  <c r="C77" i="1"/>
  <c r="G51" i="1"/>
  <c r="E26" i="1"/>
  <c r="C48" i="1"/>
  <c r="E51" i="1"/>
  <c r="C53" i="1"/>
  <c r="G53" i="1"/>
  <c r="D41" i="1"/>
  <c r="D43" i="1" s="1"/>
  <c r="F41" i="1"/>
  <c r="D48" i="1"/>
  <c r="F48" i="1"/>
  <c r="C67" i="1"/>
  <c r="C65" i="1"/>
  <c r="E67" i="1"/>
  <c r="E65" i="1"/>
  <c r="G67" i="1"/>
  <c r="G65" i="1"/>
  <c r="F51" i="1"/>
  <c r="E52" i="1"/>
  <c r="D53" i="1"/>
  <c r="C50" i="1"/>
  <c r="G50" i="1"/>
  <c r="C29" i="1"/>
  <c r="G29" i="1"/>
  <c r="G32" i="1" s="1"/>
  <c r="E41" i="1"/>
  <c r="G41" i="1"/>
  <c r="D67" i="1"/>
  <c r="D65" i="1"/>
  <c r="D70" i="1" s="1"/>
  <c r="F65" i="1"/>
  <c r="F67" i="1"/>
  <c r="C52" i="1"/>
  <c r="G52" i="1"/>
  <c r="E50" i="1"/>
  <c r="F27" i="1"/>
  <c r="F32" i="1" s="1"/>
  <c r="E29" i="1"/>
  <c r="E45" i="1" l="1"/>
  <c r="F45" i="1"/>
  <c r="D45" i="1"/>
  <c r="E70" i="1"/>
  <c r="F116" i="1"/>
  <c r="G116" i="1"/>
  <c r="D55" i="1"/>
  <c r="E43" i="1"/>
  <c r="E12" i="1"/>
  <c r="D12" i="1"/>
  <c r="G70" i="1"/>
  <c r="F43" i="1"/>
  <c r="D32" i="1"/>
  <c r="C116" i="1"/>
  <c r="E32" i="1"/>
  <c r="D80" i="1"/>
  <c r="C32" i="1"/>
  <c r="C80" i="1"/>
  <c r="F12" i="1"/>
  <c r="C70" i="1"/>
  <c r="E55" i="1"/>
  <c r="F70" i="1"/>
  <c r="G43" i="1"/>
  <c r="G55" i="1"/>
  <c r="E116" i="1"/>
  <c r="F55" i="1"/>
  <c r="C55" i="1"/>
  <c r="D57" i="1" l="1"/>
  <c r="F57" i="1"/>
  <c r="E57" i="1"/>
</calcChain>
</file>

<file path=xl/sharedStrings.xml><?xml version="1.0" encoding="utf-8"?>
<sst xmlns="http://schemas.openxmlformats.org/spreadsheetml/2006/main" count="187" uniqueCount="142">
  <si>
    <t>Item</t>
  </si>
  <si>
    <t>Protein</t>
  </si>
  <si>
    <t>Carbs</t>
  </si>
  <si>
    <t>Fat</t>
  </si>
  <si>
    <t>Sodium</t>
  </si>
  <si>
    <t>Calories</t>
  </si>
  <si>
    <t>Ground Turkey (8oz)</t>
  </si>
  <si>
    <t>Meal</t>
  </si>
  <si>
    <t>1st Breakfast</t>
  </si>
  <si>
    <t>1st Lunch</t>
  </si>
  <si>
    <t>2nd Lunch</t>
  </si>
  <si>
    <t>1st Dinner</t>
  </si>
  <si>
    <t>2nd Dinner</t>
  </si>
  <si>
    <t>Meal Number</t>
  </si>
  <si>
    <t>PB 2 Tbsp</t>
  </si>
  <si>
    <t>Avocado</t>
  </si>
  <si>
    <t>1/2 Avocado</t>
  </si>
  <si>
    <t>Olive Oil (2 tbsp)</t>
  </si>
  <si>
    <t>Tuna (9oz, full large can)</t>
  </si>
  <si>
    <t>Oatmeal(1/2 cup)</t>
  </si>
  <si>
    <t>Oatmeal (3/4 cup)</t>
  </si>
  <si>
    <t>Oatmeal (1 cup)</t>
  </si>
  <si>
    <t>Sweet Potato (medium size)</t>
  </si>
  <si>
    <t>Brown Rice (1 cup)</t>
  </si>
  <si>
    <t>Rice Cakes (Brown, 1 cake)</t>
  </si>
  <si>
    <t>Rice Cakes (Brown, 4 cakes)</t>
  </si>
  <si>
    <t>Green Beans (1.25 cup)</t>
  </si>
  <si>
    <t>Brocolli (full bag)</t>
  </si>
  <si>
    <t>Total</t>
  </si>
  <si>
    <t>CUTTING</t>
  </si>
  <si>
    <t>Honey (1 tbsp)</t>
  </si>
  <si>
    <t>Milk (1/2 cup)</t>
  </si>
  <si>
    <t>Berries (black or raspberry)</t>
  </si>
  <si>
    <t>Tilapia (2 fillet's)</t>
  </si>
  <si>
    <t>Rice Cakes (Brown, 2 cakes)</t>
  </si>
  <si>
    <t>Chipotle Meal (with rice)</t>
  </si>
  <si>
    <t>Banana</t>
  </si>
  <si>
    <t>Salt (1 teaspoon)</t>
  </si>
  <si>
    <t>Corn (half bag/1.25 cup)</t>
  </si>
  <si>
    <t>5 Meals</t>
  </si>
  <si>
    <t>1st Breakfast (7am)</t>
  </si>
  <si>
    <t>2nd Breakfast (9am)(postworkout)</t>
  </si>
  <si>
    <t>1st Lunch (noon)</t>
  </si>
  <si>
    <t>2nd Breakfast (post workout)</t>
  </si>
  <si>
    <t>Pre-Contest</t>
  </si>
  <si>
    <t>Ketchup (2 tbspn)</t>
  </si>
  <si>
    <t>Eggs (1)</t>
  </si>
  <si>
    <t>Oatmeal (1/4) cup)</t>
  </si>
  <si>
    <t>Before Bed</t>
  </si>
  <si>
    <t>For more cutting, swap fish for trk, cut all starch carb.</t>
  </si>
  <si>
    <t>PB 2 Tbsp (No Sodium)</t>
  </si>
  <si>
    <t xml:space="preserve">Lean Beef (8oz) </t>
  </si>
  <si>
    <t>Rice Cakes (No Salt)</t>
  </si>
  <si>
    <t>Protein Shake, Rice Cake, Honey</t>
  </si>
  <si>
    <t>Low Meat Test/ Vegetarian</t>
  </si>
  <si>
    <t>Chickpeas (1/2 cup)</t>
  </si>
  <si>
    <t>Quinoa 1 cup</t>
  </si>
  <si>
    <t>Almonds (24 nuts/ 1oz)</t>
  </si>
  <si>
    <t>Spinach (2 cup)</t>
  </si>
  <si>
    <t>Egg Whites, Banana</t>
  </si>
  <si>
    <t>Peppers (1 medium)</t>
  </si>
  <si>
    <t>trky, beef, fish, veggies, 1/2 avocado</t>
  </si>
  <si>
    <t>Ground Turkey (6oz)</t>
  </si>
  <si>
    <t>Quinoa, Chickpeas, Peppers, 1/2 avocado, almonds</t>
  </si>
  <si>
    <t>banana, PB no salt, almonds</t>
  </si>
  <si>
    <t>Almond Butter 2 tbsp</t>
  </si>
  <si>
    <t>New Bulk</t>
  </si>
  <si>
    <t>4oz grnd turk, pepper, PB, 1/2 avoc</t>
  </si>
  <si>
    <t>Ground Turkey (4oz(</t>
  </si>
  <si>
    <t>4oz grnd turk, brocolli, 1/2 avoc</t>
  </si>
  <si>
    <t>5 egg whites, 1 egg, Almond butter</t>
  </si>
  <si>
    <t>Protein Shake, banana, 2 tbsp honey</t>
  </si>
  <si>
    <t>Egg whites, 2 Egg's, 1 tbsp honey</t>
  </si>
  <si>
    <t>Protein shake, 1/2 cup oats, 2 tbsp pb</t>
  </si>
  <si>
    <t>2nd Lunch (4PM)</t>
  </si>
  <si>
    <t>1st Dinner (7-8PM)</t>
  </si>
  <si>
    <t>2nd Dinner (10-11PM)</t>
  </si>
  <si>
    <t>Egg whites</t>
  </si>
  <si>
    <t>Egg Whites (7)</t>
  </si>
  <si>
    <t>Protein shake, 2 tbsp PB</t>
  </si>
  <si>
    <t>Lean Beef (6oz)</t>
  </si>
  <si>
    <t>Lean Beef (4oz)</t>
  </si>
  <si>
    <t>Choice Protein Shake (1 scoop)</t>
  </si>
  <si>
    <t>Apple Raisin Walnut Granola</t>
  </si>
  <si>
    <t>Protein shake, 1/2 cup oats, 2 tbsp PB no sodium</t>
  </si>
  <si>
    <t>Low Sodium, high carb Test</t>
  </si>
  <si>
    <t>4oz grnd turk, 1/2 avoc, green beans, salt</t>
  </si>
  <si>
    <t>6oz beef, pepper, Olv Oil, Salt</t>
  </si>
  <si>
    <t>Protein Shake,  1 tbsp honey</t>
  </si>
  <si>
    <t>Dinner</t>
  </si>
  <si>
    <t>Protein Shake 1.5 scoop, 1/2 cup oats</t>
  </si>
  <si>
    <t>4oz Grnd trky, banana</t>
  </si>
  <si>
    <t>6oz Grnd beef, pepper, 1/2 avoc, 1 cup brown rice</t>
  </si>
  <si>
    <t>6oz grnd trky, Pepper, 1/2 avoc</t>
  </si>
  <si>
    <t>3/4 cup oatmeal, 2 tbsp PB no sodium, 1 tbsp Nutella</t>
  </si>
  <si>
    <t>Nutella 1tbsp</t>
  </si>
  <si>
    <t>2 tbsp no sodium PB</t>
  </si>
  <si>
    <t>Low Sodium, high carb Test Cut</t>
  </si>
  <si>
    <t>Protein Shake 1 scoop, 1/4 cup oats</t>
  </si>
  <si>
    <t>4oz Grnd trky, 1/2 banana</t>
  </si>
  <si>
    <t>Protein shake, 1/4 cup oats, 1 tbsp PB no sodium</t>
  </si>
  <si>
    <t>1/4 cup oatmeal, 1 tbsp PB no sodium, 1 tbsp Nutella</t>
  </si>
  <si>
    <t>6oz Grnd beef, pepper, 1/2 avoc, 1/2 cup brown rice</t>
  </si>
  <si>
    <t>6oz grnd trk, 1/2 banana</t>
  </si>
  <si>
    <t>4oz grnd trk, 2 tbsp no sodium PB</t>
  </si>
  <si>
    <t>6oz grnd beef, 1/2 avoc, medium pepper</t>
  </si>
  <si>
    <t>6oz grnd beef, 1/2 avoc, Olive Oil</t>
  </si>
  <si>
    <t>Protein Shake 1.5 scoops</t>
  </si>
  <si>
    <t>Chicken (6oz)</t>
  </si>
  <si>
    <t>6oz Chicken, 1 cup Brown Rice, 1/2 avoc</t>
  </si>
  <si>
    <t>Fage Greek Yogurt</t>
  </si>
  <si>
    <t>Ezekial Cereal (1 cup)</t>
  </si>
  <si>
    <t>6oz beef, brocolli, 1/2 avoc, 1 cup brown rice</t>
  </si>
  <si>
    <t>Protein Shake, banana</t>
  </si>
  <si>
    <t>Egg Whites (5)</t>
  </si>
  <si>
    <t>Clean Diet- Cut</t>
  </si>
  <si>
    <t>Egg whites (5), 3/4 cup oatmeal, 1 tbsp PB</t>
  </si>
  <si>
    <t>1/2 cup Ezekial Cereal, 1/2 cup milk, yogurt</t>
  </si>
  <si>
    <t>Protein Shake (1.5), banana</t>
  </si>
  <si>
    <t>Protein shake (1), 1/2 cup oatmeal</t>
  </si>
  <si>
    <t>Kale</t>
  </si>
  <si>
    <t>6oz turkey, 1 cup Kale, 1 cup brown rice</t>
  </si>
  <si>
    <t>Clean Diet- Maintain</t>
  </si>
  <si>
    <t>Original Diet</t>
  </si>
  <si>
    <t>1st breakfast (6am)</t>
  </si>
  <si>
    <t xml:space="preserve">2nd Breakfast </t>
  </si>
  <si>
    <t xml:space="preserve">3/4 Cup Oatmeal, Protein (1 scoop), 1tbsp PB, banana, 1 piece ezekial bread, </t>
  </si>
  <si>
    <t>Lunch</t>
  </si>
  <si>
    <t xml:space="preserve">6-8oz chicken, fish, steak, or turkey; 2-4 cups vegetables, oliv oil, </t>
  </si>
  <si>
    <t>Before bed</t>
  </si>
  <si>
    <t>5 egg whites</t>
  </si>
  <si>
    <t>Ezekial Bread 1 slice</t>
  </si>
  <si>
    <t>Mustard 1 tbsp</t>
  </si>
  <si>
    <t>6 meals</t>
  </si>
  <si>
    <t>Protein Shake (1 scoop)</t>
  </si>
  <si>
    <t>Sandwich: Ezekial bread, 4-6 slices of turkey or chicken breast, lettuce, spinach, mustard. 1 Cup greek yogurt</t>
  </si>
  <si>
    <t>6oz Chicken,  med sweet potato,</t>
  </si>
  <si>
    <t>New diet</t>
  </si>
  <si>
    <t>1st breakfast</t>
  </si>
  <si>
    <t>Protein shake, 2 tbsp PB, 1 cup oatmeal</t>
  </si>
  <si>
    <t>1  cup Ezekial cereal, 1 cup milk, yogurt</t>
  </si>
  <si>
    <t>Egg whites (5), 1 cup oatmeal, 2 tbsp 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</si>
</sst>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1" fillId="0" borderId="0" xfId="0" applyFont="1"/>
    <xf numFmtId="0" fontId="0" fillId="0" borderId="0" xfId="0" applyFill="1"/>
    <xf numFmtId="10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tabSelected="1" zoomScaleNormal="100" workbookViewId="0">
      <pane ySplit="1" topLeftCell="A34" activePane="bottomLeft" state="frozen"/>
      <selection pane="bottomLeft" activeCell="I51" sqref="I51:P51"/>
    </sheetView>
  </sheetViews>
  <sheetFormatPr defaultRowHeight="15" x14ac:dyDescent="0.25"/>
  <cols>
    <col min="1" max="1" width="31" customWidth="1"/>
    <col min="2" max="2" width="47.85546875" customWidth="1"/>
    <col min="3" max="3" width="8.5703125" customWidth="1"/>
    <col min="4" max="4" width="7.7109375" customWidth="1"/>
    <col min="5" max="5" width="8.140625" customWidth="1"/>
    <col min="6" max="6" width="7.42578125" customWidth="1"/>
    <col min="9" max="9" width="27.85546875" customWidth="1"/>
  </cols>
  <sheetData>
    <row r="1" spans="1:14" x14ac:dyDescent="0.25">
      <c r="A1" t="s">
        <v>13</v>
      </c>
      <c r="B1" t="s">
        <v>7</v>
      </c>
      <c r="C1" t="s">
        <v>5</v>
      </c>
      <c r="D1" t="s">
        <v>1</v>
      </c>
      <c r="E1" t="s">
        <v>2</v>
      </c>
      <c r="F1" t="s">
        <v>3</v>
      </c>
      <c r="G1" t="s">
        <v>4</v>
      </c>
      <c r="I1" t="s">
        <v>0</v>
      </c>
      <c r="J1" t="s">
        <v>5</v>
      </c>
      <c r="K1" t="s">
        <v>1</v>
      </c>
      <c r="L1" t="s">
        <v>2</v>
      </c>
      <c r="M1" t="s">
        <v>3</v>
      </c>
      <c r="N1" t="s">
        <v>4</v>
      </c>
    </row>
    <row r="3" spans="1:14" x14ac:dyDescent="0.25">
      <c r="A3" s="3" t="s">
        <v>29</v>
      </c>
      <c r="I3" t="s">
        <v>82</v>
      </c>
      <c r="J3">
        <v>120</v>
      </c>
      <c r="K3">
        <v>23</v>
      </c>
      <c r="L3">
        <v>5</v>
      </c>
      <c r="M3">
        <v>1</v>
      </c>
      <c r="N3">
        <v>70</v>
      </c>
    </row>
    <row r="4" spans="1:14" x14ac:dyDescent="0.25">
      <c r="A4" t="s">
        <v>8</v>
      </c>
      <c r="B4" t="s">
        <v>77</v>
      </c>
      <c r="C4">
        <f>J11</f>
        <v>175</v>
      </c>
      <c r="D4">
        <f>K11</f>
        <v>35</v>
      </c>
      <c r="E4">
        <f>L11</f>
        <v>0</v>
      </c>
      <c r="F4">
        <f>M11</f>
        <v>0</v>
      </c>
      <c r="G4">
        <f>N11</f>
        <v>525</v>
      </c>
      <c r="I4" t="s">
        <v>6</v>
      </c>
      <c r="J4">
        <v>325</v>
      </c>
      <c r="K4">
        <v>67</v>
      </c>
      <c r="L4">
        <v>0</v>
      </c>
      <c r="M4">
        <v>4</v>
      </c>
      <c r="N4">
        <v>160</v>
      </c>
    </row>
    <row r="5" spans="1:14" x14ac:dyDescent="0.25">
      <c r="A5" t="s">
        <v>43</v>
      </c>
      <c r="B5" t="s">
        <v>88</v>
      </c>
      <c r="C5">
        <f>(J3*1.5)+J35</f>
        <v>244</v>
      </c>
      <c r="D5">
        <f>(K3*1.5)+K35</f>
        <v>34.5</v>
      </c>
      <c r="E5">
        <f>(L3*1.5)+L35</f>
        <v>24.5</v>
      </c>
      <c r="F5">
        <f>(M3*1.5)+M35</f>
        <v>1.5</v>
      </c>
      <c r="G5">
        <f>(N3*1.5)+N35</f>
        <v>106</v>
      </c>
      <c r="I5" t="s">
        <v>62</v>
      </c>
      <c r="J5">
        <f>J4*0.75</f>
        <v>243.75</v>
      </c>
      <c r="K5">
        <f>K4*0.75</f>
        <v>50.25</v>
      </c>
      <c r="L5">
        <f>L4*0.75</f>
        <v>0</v>
      </c>
      <c r="M5">
        <f>M4*0.75</f>
        <v>3</v>
      </c>
      <c r="N5">
        <f>N4*0.75</f>
        <v>120</v>
      </c>
    </row>
    <row r="6" spans="1:14" x14ac:dyDescent="0.25">
      <c r="A6" t="s">
        <v>9</v>
      </c>
      <c r="B6" t="s">
        <v>86</v>
      </c>
      <c r="C6">
        <f>J6+J19+J32+J40</f>
        <v>383.5</v>
      </c>
      <c r="D6">
        <f>K6+K19+K32+K40</f>
        <v>44</v>
      </c>
      <c r="E6">
        <f>L6+L19+L32+L40</f>
        <v>12</v>
      </c>
      <c r="F6">
        <f>M6+M19+M32+M40</f>
        <v>16.5</v>
      </c>
      <c r="G6">
        <f>N6+N19+N32+N40</f>
        <v>287</v>
      </c>
      <c r="I6" t="s">
        <v>68</v>
      </c>
      <c r="J6">
        <f>J4/2</f>
        <v>162.5</v>
      </c>
      <c r="K6">
        <f>K4/2</f>
        <v>33.5</v>
      </c>
      <c r="L6">
        <f>L4/2</f>
        <v>0</v>
      </c>
      <c r="M6">
        <f>M4/2</f>
        <v>2</v>
      </c>
      <c r="N6">
        <f>N4/2</f>
        <v>80</v>
      </c>
    </row>
    <row r="7" spans="1:14" x14ac:dyDescent="0.25">
      <c r="A7" t="s">
        <v>10</v>
      </c>
      <c r="B7" t="s">
        <v>79</v>
      </c>
      <c r="C7">
        <f>J3+J16</f>
        <v>320</v>
      </c>
      <c r="D7">
        <f>K3+K16</f>
        <v>32</v>
      </c>
      <c r="E7">
        <f>L3+L16</f>
        <v>11</v>
      </c>
      <c r="F7">
        <f>M3+M16</f>
        <v>17</v>
      </c>
      <c r="G7">
        <f>N3+N16</f>
        <v>190</v>
      </c>
      <c r="I7" t="s">
        <v>51</v>
      </c>
      <c r="J7">
        <v>340</v>
      </c>
      <c r="K7">
        <v>46</v>
      </c>
      <c r="L7">
        <v>0</v>
      </c>
      <c r="M7">
        <v>16</v>
      </c>
      <c r="N7">
        <v>150</v>
      </c>
    </row>
    <row r="8" spans="1:14" x14ac:dyDescent="0.25">
      <c r="A8" t="s">
        <v>11</v>
      </c>
      <c r="B8" t="s">
        <v>87</v>
      </c>
      <c r="C8">
        <f>J8+J46+J20+J40</f>
        <v>519</v>
      </c>
      <c r="D8">
        <f>K8+K46+K20+K40</f>
        <v>35.5</v>
      </c>
      <c r="E8">
        <f>L8+L46+L20+L40</f>
        <v>6</v>
      </c>
      <c r="F8">
        <f>M8+M46+M20+M40</f>
        <v>40</v>
      </c>
      <c r="G8">
        <f>N8+N46+N20+N40</f>
        <v>316.5</v>
      </c>
      <c r="I8" t="s">
        <v>80</v>
      </c>
      <c r="J8">
        <f>J9*1.5</f>
        <v>255</v>
      </c>
      <c r="K8">
        <f>K9*1.5</f>
        <v>34.5</v>
      </c>
      <c r="L8">
        <f>L9*1.5</f>
        <v>0</v>
      </c>
      <c r="M8">
        <f>M9*1.5</f>
        <v>12</v>
      </c>
      <c r="N8">
        <f>N9*1.5</f>
        <v>112.5</v>
      </c>
    </row>
    <row r="9" spans="1:14" x14ac:dyDescent="0.25">
      <c r="A9" t="s">
        <v>48</v>
      </c>
      <c r="B9" t="s">
        <v>77</v>
      </c>
      <c r="C9">
        <f>J11</f>
        <v>175</v>
      </c>
      <c r="D9">
        <f>K11</f>
        <v>35</v>
      </c>
      <c r="E9">
        <f>L11</f>
        <v>0</v>
      </c>
      <c r="F9">
        <f>M11</f>
        <v>0</v>
      </c>
      <c r="G9">
        <f>N11</f>
        <v>525</v>
      </c>
      <c r="I9" t="s">
        <v>81</v>
      </c>
      <c r="J9">
        <f>J7/2</f>
        <v>170</v>
      </c>
      <c r="K9">
        <f>K7/2</f>
        <v>23</v>
      </c>
      <c r="L9">
        <f>L7/2</f>
        <v>0</v>
      </c>
      <c r="M9">
        <f>M7/2</f>
        <v>8</v>
      </c>
      <c r="N9">
        <f>N7/2</f>
        <v>75</v>
      </c>
    </row>
    <row r="10" spans="1:14" x14ac:dyDescent="0.25">
      <c r="I10" t="s">
        <v>46</v>
      </c>
      <c r="J10">
        <v>80</v>
      </c>
      <c r="K10">
        <v>7</v>
      </c>
      <c r="L10">
        <v>1</v>
      </c>
      <c r="M10">
        <v>5</v>
      </c>
      <c r="N10">
        <v>70</v>
      </c>
    </row>
    <row r="11" spans="1:14" x14ac:dyDescent="0.25">
      <c r="A11" t="s">
        <v>49</v>
      </c>
      <c r="I11" t="s">
        <v>78</v>
      </c>
      <c r="J11">
        <v>175</v>
      </c>
      <c r="K11">
        <v>35</v>
      </c>
      <c r="L11">
        <v>0</v>
      </c>
      <c r="M11">
        <v>0</v>
      </c>
      <c r="N11">
        <v>525</v>
      </c>
    </row>
    <row r="12" spans="1:14" x14ac:dyDescent="0.25">
      <c r="A12" s="1" t="s">
        <v>28</v>
      </c>
      <c r="C12">
        <f>SUM(C4:C9)</f>
        <v>1816.5</v>
      </c>
      <c r="D12">
        <f>SUM(D4:D9)</f>
        <v>216</v>
      </c>
      <c r="E12">
        <f>SUM(E4:E9)</f>
        <v>53.5</v>
      </c>
      <c r="F12">
        <f>SUM(F4:F9)</f>
        <v>75</v>
      </c>
      <c r="G12">
        <f>SUM(G4:G9)</f>
        <v>1949.5</v>
      </c>
      <c r="I12" t="s">
        <v>114</v>
      </c>
      <c r="J12">
        <f>0.72*J11</f>
        <v>126</v>
      </c>
      <c r="K12">
        <f>0.72*K11</f>
        <v>25.2</v>
      </c>
      <c r="L12">
        <f>0.72*L11</f>
        <v>0</v>
      </c>
      <c r="M12">
        <f>0.72*M11</f>
        <v>0</v>
      </c>
      <c r="N12">
        <f>0.72*N11</f>
        <v>378</v>
      </c>
    </row>
    <row r="13" spans="1:14" x14ac:dyDescent="0.25">
      <c r="I13" t="s">
        <v>18</v>
      </c>
      <c r="J13">
        <v>270</v>
      </c>
      <c r="K13">
        <v>58.5</v>
      </c>
      <c r="L13">
        <v>0</v>
      </c>
      <c r="M13">
        <v>0</v>
      </c>
      <c r="N13">
        <v>630</v>
      </c>
    </row>
    <row r="14" spans="1:14" x14ac:dyDescent="0.25">
      <c r="A14" t="s">
        <v>137</v>
      </c>
      <c r="I14" t="s">
        <v>108</v>
      </c>
      <c r="J14">
        <v>280</v>
      </c>
      <c r="K14">
        <v>53</v>
      </c>
      <c r="L14">
        <v>0</v>
      </c>
      <c r="M14">
        <v>5</v>
      </c>
      <c r="N14">
        <v>125</v>
      </c>
    </row>
    <row r="15" spans="1:14" x14ac:dyDescent="0.25">
      <c r="A15" t="s">
        <v>138</v>
      </c>
      <c r="C15">
        <f>J12+J16+J22</f>
        <v>476</v>
      </c>
      <c r="D15">
        <f>K12+K16+K22</f>
        <v>39.200000000000003</v>
      </c>
      <c r="E15">
        <f>L12+L16+L22</f>
        <v>33</v>
      </c>
      <c r="F15">
        <f>M12+M16+M22</f>
        <v>18.5</v>
      </c>
      <c r="G15">
        <f>N12+N16+N22</f>
        <v>498</v>
      </c>
      <c r="I15" t="s">
        <v>33</v>
      </c>
      <c r="J15">
        <v>174</v>
      </c>
      <c r="K15">
        <v>46</v>
      </c>
      <c r="L15">
        <v>0</v>
      </c>
      <c r="M15">
        <v>4.5999999999999996</v>
      </c>
      <c r="N15">
        <v>98</v>
      </c>
    </row>
    <row r="16" spans="1:14" x14ac:dyDescent="0.25">
      <c r="C16">
        <f>J8+J20+J27+J34</f>
        <v>735</v>
      </c>
      <c r="D16">
        <f>K8+K20+K27+K34</f>
        <v>41.5</v>
      </c>
      <c r="E16">
        <f>L8+L20+L27+L34</f>
        <v>45</v>
      </c>
      <c r="F16">
        <f>M8+M20+M27+M34</f>
        <v>41</v>
      </c>
      <c r="G16">
        <f>N8+N20+N27+N34</f>
        <v>197.5</v>
      </c>
      <c r="I16" s="2" t="s">
        <v>14</v>
      </c>
      <c r="J16" s="2">
        <v>200</v>
      </c>
      <c r="K16" s="2">
        <v>9</v>
      </c>
      <c r="L16" s="2">
        <v>6</v>
      </c>
      <c r="M16" s="2">
        <v>16</v>
      </c>
      <c r="N16" s="2">
        <v>120</v>
      </c>
    </row>
    <row r="17" spans="1:14" x14ac:dyDescent="0.25">
      <c r="I17" s="2" t="s">
        <v>50</v>
      </c>
      <c r="J17" s="2">
        <v>180</v>
      </c>
      <c r="K17" s="2">
        <v>9</v>
      </c>
      <c r="L17" s="2">
        <v>6</v>
      </c>
      <c r="M17" s="2">
        <v>15</v>
      </c>
      <c r="N17" s="2">
        <v>0</v>
      </c>
    </row>
    <row r="18" spans="1:14" x14ac:dyDescent="0.25">
      <c r="I18" s="2" t="s">
        <v>15</v>
      </c>
      <c r="J18" s="2">
        <v>322</v>
      </c>
      <c r="K18" s="2">
        <v>17</v>
      </c>
      <c r="L18" s="2">
        <v>4</v>
      </c>
      <c r="M18" s="2">
        <v>29</v>
      </c>
      <c r="N18" s="2">
        <v>14</v>
      </c>
    </row>
    <row r="19" spans="1:14" x14ac:dyDescent="0.25">
      <c r="I19" s="2" t="s">
        <v>16</v>
      </c>
      <c r="J19" s="2">
        <f>J18/2</f>
        <v>161</v>
      </c>
      <c r="K19" s="2">
        <f>K18/2</f>
        <v>8.5</v>
      </c>
      <c r="L19" s="2">
        <f>L18/2</f>
        <v>2</v>
      </c>
      <c r="M19" s="2">
        <f>M18/2</f>
        <v>14.5</v>
      </c>
      <c r="N19" s="2">
        <f>N18/2</f>
        <v>7</v>
      </c>
    </row>
    <row r="20" spans="1:14" x14ac:dyDescent="0.25">
      <c r="I20" s="2" t="s">
        <v>17</v>
      </c>
      <c r="J20" s="2">
        <v>240</v>
      </c>
      <c r="K20" s="2">
        <v>0</v>
      </c>
      <c r="L20" s="2">
        <v>0</v>
      </c>
      <c r="M20" s="2">
        <v>28</v>
      </c>
      <c r="N20" s="2">
        <v>0</v>
      </c>
    </row>
    <row r="21" spans="1:14" x14ac:dyDescent="0.25">
      <c r="C21">
        <f>SUM(C14:C17)</f>
        <v>1211</v>
      </c>
      <c r="D21">
        <f>SUM(D14:D17)</f>
        <v>80.7</v>
      </c>
      <c r="E21">
        <f>SUM(E14:E17)</f>
        <v>78</v>
      </c>
      <c r="F21">
        <f>SUM(F14:F17)</f>
        <v>59.5</v>
      </c>
      <c r="G21">
        <f>SUM(G14:G17)</f>
        <v>695.5</v>
      </c>
      <c r="I21" s="2" t="s">
        <v>47</v>
      </c>
      <c r="J21" s="2">
        <f>0.5*J22</f>
        <v>75</v>
      </c>
      <c r="K21" s="2">
        <f>0.5*K22</f>
        <v>2.5</v>
      </c>
      <c r="L21" s="2">
        <f>0.5*L22</f>
        <v>13.5</v>
      </c>
      <c r="M21" s="2">
        <f>0.5*M22</f>
        <v>1.25</v>
      </c>
      <c r="N21" s="2">
        <f>0.5*N22</f>
        <v>0</v>
      </c>
    </row>
    <row r="22" spans="1:14" x14ac:dyDescent="0.25">
      <c r="I22" s="2" t="s">
        <v>19</v>
      </c>
      <c r="J22" s="2">
        <v>150</v>
      </c>
      <c r="K22" s="2">
        <v>5</v>
      </c>
      <c r="L22" s="2">
        <v>27</v>
      </c>
      <c r="M22" s="2">
        <v>2.5</v>
      </c>
      <c r="N22" s="2">
        <v>0</v>
      </c>
    </row>
    <row r="23" spans="1:14" x14ac:dyDescent="0.25">
      <c r="I23" s="2" t="s">
        <v>20</v>
      </c>
      <c r="J23" s="2">
        <f>J22*1.5</f>
        <v>225</v>
      </c>
      <c r="K23" s="2">
        <f>K22*1.5</f>
        <v>7.5</v>
      </c>
      <c r="L23" s="2">
        <f>L22*1.5</f>
        <v>40.5</v>
      </c>
      <c r="M23" s="2">
        <f>M22*1.5</f>
        <v>3.75</v>
      </c>
      <c r="N23" s="2">
        <f>N22*1.5</f>
        <v>0</v>
      </c>
    </row>
    <row r="24" spans="1:14" x14ac:dyDescent="0.25">
      <c r="A24" s="3" t="s">
        <v>44</v>
      </c>
      <c r="I24" s="2" t="s">
        <v>21</v>
      </c>
      <c r="J24" s="2">
        <f>J22*2</f>
        <v>300</v>
      </c>
      <c r="K24" s="2">
        <f>K22*2</f>
        <v>10</v>
      </c>
      <c r="L24" s="2">
        <f>L22*2</f>
        <v>54</v>
      </c>
      <c r="M24" s="2">
        <f>M22*2</f>
        <v>5</v>
      </c>
      <c r="N24" s="2">
        <f>N22*2</f>
        <v>0</v>
      </c>
    </row>
    <row r="25" spans="1:14" x14ac:dyDescent="0.25">
      <c r="A25" t="s">
        <v>8</v>
      </c>
      <c r="B25" t="s">
        <v>107</v>
      </c>
      <c r="C25">
        <f>(J3*1.5)</f>
        <v>180</v>
      </c>
      <c r="D25">
        <f>(K3*1.5)</f>
        <v>34.5</v>
      </c>
      <c r="E25">
        <f>(L3*1.5)</f>
        <v>7.5</v>
      </c>
      <c r="F25">
        <f>(M3*1.5)</f>
        <v>1.5</v>
      </c>
      <c r="G25">
        <f>(N3*1.5)</f>
        <v>105</v>
      </c>
      <c r="I25" s="2" t="s">
        <v>111</v>
      </c>
      <c r="J25" s="2">
        <v>400</v>
      </c>
      <c r="K25" s="2">
        <v>16</v>
      </c>
      <c r="L25" s="2">
        <v>76</v>
      </c>
      <c r="M25" s="2">
        <v>6</v>
      </c>
      <c r="N25" s="2">
        <v>380</v>
      </c>
    </row>
    <row r="26" spans="1:14" x14ac:dyDescent="0.25">
      <c r="A26" t="s">
        <v>43</v>
      </c>
      <c r="B26" t="s">
        <v>103</v>
      </c>
      <c r="C26">
        <f>J5+(0.5*J38)</f>
        <v>296.25</v>
      </c>
      <c r="D26">
        <f>K5+(0.5*K38)</f>
        <v>50.75</v>
      </c>
      <c r="E26">
        <f>L5+(0.5*L38)</f>
        <v>13.5</v>
      </c>
      <c r="F26">
        <f>M5+(0.5*M38)</f>
        <v>3.25</v>
      </c>
      <c r="G26">
        <f>N5+(0.5*N38)</f>
        <v>120</v>
      </c>
      <c r="I26" s="2" t="s">
        <v>22</v>
      </c>
      <c r="J26" s="2">
        <v>103</v>
      </c>
      <c r="K26" s="2">
        <v>2</v>
      </c>
      <c r="L26" s="2">
        <v>24</v>
      </c>
      <c r="M26" s="2">
        <v>0</v>
      </c>
      <c r="N26" s="2">
        <v>41</v>
      </c>
    </row>
    <row r="27" spans="1:14" x14ac:dyDescent="0.25">
      <c r="A27" t="s">
        <v>9</v>
      </c>
      <c r="B27" t="s">
        <v>105</v>
      </c>
      <c r="C27">
        <f>J8+J19+J46</f>
        <v>440</v>
      </c>
      <c r="D27">
        <f>K8+K19+K46</f>
        <v>44</v>
      </c>
      <c r="E27">
        <f>L8+L19+L46</f>
        <v>8</v>
      </c>
      <c r="F27">
        <f>M8+M19+M46</f>
        <v>26.5</v>
      </c>
      <c r="G27">
        <f>N8+N19+N46</f>
        <v>123.5</v>
      </c>
      <c r="I27" s="2" t="s">
        <v>23</v>
      </c>
      <c r="J27" s="2">
        <v>140</v>
      </c>
      <c r="K27" s="2">
        <v>3</v>
      </c>
      <c r="L27" s="2">
        <v>29</v>
      </c>
      <c r="M27" s="2">
        <v>1</v>
      </c>
      <c r="N27" s="2">
        <v>5</v>
      </c>
    </row>
    <row r="28" spans="1:14" x14ac:dyDescent="0.25">
      <c r="A28" t="s">
        <v>10</v>
      </c>
      <c r="B28" t="s">
        <v>104</v>
      </c>
      <c r="C28">
        <f>J6+J17</f>
        <v>342.5</v>
      </c>
      <c r="D28">
        <f>K6+K17</f>
        <v>42.5</v>
      </c>
      <c r="E28">
        <f>L6+L17</f>
        <v>6</v>
      </c>
      <c r="F28">
        <f>M6+M17</f>
        <v>17</v>
      </c>
      <c r="G28">
        <f>N6+N17</f>
        <v>80</v>
      </c>
      <c r="I28" s="2" t="s">
        <v>52</v>
      </c>
      <c r="J28" s="2">
        <v>60</v>
      </c>
      <c r="K28" s="2">
        <v>1</v>
      </c>
      <c r="L28" s="2">
        <v>14</v>
      </c>
      <c r="M28" s="2">
        <v>0</v>
      </c>
      <c r="N28" s="2">
        <v>0</v>
      </c>
    </row>
    <row r="29" spans="1:14" x14ac:dyDescent="0.25">
      <c r="A29" t="s">
        <v>89</v>
      </c>
      <c r="B29" t="s">
        <v>106</v>
      </c>
      <c r="C29">
        <f>J8+J19+J20</f>
        <v>656</v>
      </c>
      <c r="D29">
        <f>K8+K19+K20</f>
        <v>43</v>
      </c>
      <c r="E29">
        <f>L8+L19+L20</f>
        <v>2</v>
      </c>
      <c r="F29">
        <f>M8+M19+M20</f>
        <v>54.5</v>
      </c>
      <c r="G29">
        <f>N8+N19+N20</f>
        <v>119.5</v>
      </c>
      <c r="I29" s="2" t="s">
        <v>24</v>
      </c>
      <c r="J29" s="2">
        <v>60</v>
      </c>
      <c r="K29" s="2">
        <v>1</v>
      </c>
      <c r="L29" s="2">
        <v>14</v>
      </c>
      <c r="M29" s="2">
        <v>0.5</v>
      </c>
      <c r="N29" s="2">
        <v>35</v>
      </c>
    </row>
    <row r="30" spans="1:14" x14ac:dyDescent="0.25">
      <c r="B30" t="s">
        <v>96</v>
      </c>
      <c r="C30">
        <f>J17</f>
        <v>180</v>
      </c>
      <c r="D30">
        <f>K17</f>
        <v>9</v>
      </c>
      <c r="E30">
        <f>L17</f>
        <v>6</v>
      </c>
      <c r="F30">
        <f>M17</f>
        <v>15</v>
      </c>
      <c r="G30">
        <f>N17</f>
        <v>0</v>
      </c>
      <c r="I30" s="2" t="s">
        <v>34</v>
      </c>
      <c r="J30" s="2">
        <f>J29*2</f>
        <v>120</v>
      </c>
      <c r="K30" s="2">
        <f>K29*2</f>
        <v>2</v>
      </c>
      <c r="L30" s="2">
        <f>L29*2</f>
        <v>28</v>
      </c>
      <c r="M30" s="2">
        <f>M29*2</f>
        <v>1</v>
      </c>
      <c r="N30" s="2">
        <f>N29*2</f>
        <v>70</v>
      </c>
    </row>
    <row r="31" spans="1:14" x14ac:dyDescent="0.25">
      <c r="I31" s="2" t="s">
        <v>25</v>
      </c>
      <c r="J31" s="2">
        <f>J29*4</f>
        <v>240</v>
      </c>
      <c r="K31" s="2">
        <f>K29*4</f>
        <v>4</v>
      </c>
      <c r="L31" s="2">
        <f>L29*4</f>
        <v>56</v>
      </c>
      <c r="M31" s="2">
        <f>M29*4</f>
        <v>2</v>
      </c>
      <c r="N31" s="2">
        <f>N29*4</f>
        <v>140</v>
      </c>
    </row>
    <row r="32" spans="1:14" x14ac:dyDescent="0.25">
      <c r="A32" s="1" t="s">
        <v>28</v>
      </c>
      <c r="C32">
        <f>SUM(C25:C31)</f>
        <v>2094.75</v>
      </c>
      <c r="D32">
        <f>SUM(D25:D31)</f>
        <v>223.75</v>
      </c>
      <c r="E32">
        <f>SUM(E25:E31)</f>
        <v>43</v>
      </c>
      <c r="F32">
        <f>SUM(F25:F31)</f>
        <v>117.75</v>
      </c>
      <c r="G32">
        <f>SUM(G25:G31)</f>
        <v>548</v>
      </c>
      <c r="I32" s="2" t="s">
        <v>26</v>
      </c>
      <c r="J32" s="2">
        <v>60</v>
      </c>
      <c r="K32" s="2">
        <v>2</v>
      </c>
      <c r="L32" s="2">
        <v>10</v>
      </c>
      <c r="M32" s="2">
        <v>0</v>
      </c>
      <c r="N32" s="2">
        <v>0</v>
      </c>
    </row>
    <row r="33" spans="1:14" x14ac:dyDescent="0.25">
      <c r="I33" s="2" t="s">
        <v>38</v>
      </c>
      <c r="J33" s="2">
        <v>200</v>
      </c>
      <c r="K33" s="2">
        <v>6</v>
      </c>
      <c r="L33" s="2">
        <v>42</v>
      </c>
      <c r="M33" s="2">
        <v>2</v>
      </c>
      <c r="N33" s="2">
        <v>0</v>
      </c>
    </row>
    <row r="34" spans="1:14" x14ac:dyDescent="0.25">
      <c r="I34" s="2" t="s">
        <v>27</v>
      </c>
      <c r="J34" s="2">
        <v>100</v>
      </c>
      <c r="K34" s="2">
        <v>4</v>
      </c>
      <c r="L34" s="2">
        <v>16</v>
      </c>
      <c r="M34" s="2">
        <v>0</v>
      </c>
      <c r="N34" s="2">
        <v>80</v>
      </c>
    </row>
    <row r="35" spans="1:14" x14ac:dyDescent="0.25">
      <c r="A35" s="3" t="s">
        <v>85</v>
      </c>
      <c r="I35" s="2" t="s">
        <v>30</v>
      </c>
      <c r="J35" s="2">
        <v>64</v>
      </c>
      <c r="K35" s="2">
        <v>0</v>
      </c>
      <c r="L35" s="2">
        <v>17</v>
      </c>
      <c r="M35" s="2">
        <v>0</v>
      </c>
      <c r="N35" s="2">
        <v>1</v>
      </c>
    </row>
    <row r="36" spans="1:14" x14ac:dyDescent="0.25">
      <c r="A36" t="s">
        <v>8</v>
      </c>
      <c r="B36" t="s">
        <v>90</v>
      </c>
      <c r="C36">
        <f>(J3*1.5)+J22</f>
        <v>330</v>
      </c>
      <c r="D36">
        <f>(K3*1.5)+K22</f>
        <v>39.5</v>
      </c>
      <c r="E36">
        <f>(L3*1.5)+L22</f>
        <v>34.5</v>
      </c>
      <c r="F36">
        <f>(M3*1.5)+M22</f>
        <v>4</v>
      </c>
      <c r="G36">
        <f>(N3*1.5)+N22</f>
        <v>105</v>
      </c>
      <c r="I36" t="s">
        <v>31</v>
      </c>
      <c r="J36">
        <v>61</v>
      </c>
      <c r="K36">
        <v>4</v>
      </c>
      <c r="L36">
        <v>6</v>
      </c>
      <c r="M36">
        <v>2.5</v>
      </c>
      <c r="N36">
        <v>50</v>
      </c>
    </row>
    <row r="37" spans="1:14" x14ac:dyDescent="0.25">
      <c r="A37" t="s">
        <v>43</v>
      </c>
      <c r="B37" t="s">
        <v>91</v>
      </c>
      <c r="C37">
        <f>J6+J38</f>
        <v>267.5</v>
      </c>
      <c r="D37">
        <f>K6+K38</f>
        <v>34.5</v>
      </c>
      <c r="E37">
        <f>L6+L38</f>
        <v>27</v>
      </c>
      <c r="F37">
        <f>M6+M38</f>
        <v>2.5</v>
      </c>
      <c r="G37">
        <f>N6+N38</f>
        <v>80</v>
      </c>
      <c r="I37" s="2" t="s">
        <v>32</v>
      </c>
      <c r="J37" s="2">
        <v>10</v>
      </c>
      <c r="K37" s="2">
        <v>0</v>
      </c>
      <c r="L37" s="2">
        <v>2</v>
      </c>
      <c r="M37" s="2">
        <v>0</v>
      </c>
      <c r="N37" s="2">
        <v>0</v>
      </c>
    </row>
    <row r="38" spans="1:14" x14ac:dyDescent="0.25">
      <c r="A38" t="s">
        <v>9</v>
      </c>
      <c r="B38" t="s">
        <v>92</v>
      </c>
      <c r="C38">
        <f>J8+J46+J19+J27</f>
        <v>580</v>
      </c>
      <c r="D38">
        <f>K8+K46+K19+K27</f>
        <v>47</v>
      </c>
      <c r="E38">
        <f>L8+L46+L19+L27</f>
        <v>37</v>
      </c>
      <c r="F38">
        <f>M8+M46+M19+M27</f>
        <v>27.5</v>
      </c>
      <c r="G38">
        <f>N8+N46+N19+N27</f>
        <v>128.5</v>
      </c>
      <c r="I38" s="2" t="s">
        <v>36</v>
      </c>
      <c r="J38" s="2">
        <v>105</v>
      </c>
      <c r="K38" s="2">
        <v>1</v>
      </c>
      <c r="L38" s="2">
        <v>27</v>
      </c>
      <c r="M38" s="2">
        <v>0.5</v>
      </c>
      <c r="N38" s="2">
        <v>0</v>
      </c>
    </row>
    <row r="39" spans="1:14" x14ac:dyDescent="0.25">
      <c r="A39" t="s">
        <v>10</v>
      </c>
      <c r="B39" t="s">
        <v>84</v>
      </c>
      <c r="C39">
        <f>J3+J17+J22</f>
        <v>450</v>
      </c>
      <c r="D39">
        <f>K3+K17+K22</f>
        <v>37</v>
      </c>
      <c r="E39">
        <f>L3+L17+L22</f>
        <v>38</v>
      </c>
      <c r="F39">
        <f>M3+M17+M22</f>
        <v>18.5</v>
      </c>
      <c r="G39">
        <f>N3+N17+N22</f>
        <v>70</v>
      </c>
      <c r="I39" t="s">
        <v>35</v>
      </c>
      <c r="J39">
        <v>690</v>
      </c>
      <c r="K39">
        <v>57</v>
      </c>
      <c r="L39">
        <v>49</v>
      </c>
      <c r="M39">
        <v>28</v>
      </c>
      <c r="N39">
        <v>1100</v>
      </c>
    </row>
    <row r="40" spans="1:14" x14ac:dyDescent="0.25">
      <c r="A40" t="s">
        <v>11</v>
      </c>
      <c r="B40" t="s">
        <v>93</v>
      </c>
      <c r="C40">
        <f>J5+J46+J19</f>
        <v>428.75</v>
      </c>
      <c r="D40">
        <f>K5+K46+K19</f>
        <v>59.75</v>
      </c>
      <c r="E40">
        <f>L5+L46+L19</f>
        <v>8</v>
      </c>
      <c r="F40">
        <f>M5+M46+M19</f>
        <v>17.5</v>
      </c>
      <c r="G40">
        <f>N5+N46+N19</f>
        <v>131</v>
      </c>
      <c r="I40" t="s">
        <v>37</v>
      </c>
      <c r="J40">
        <v>0</v>
      </c>
      <c r="K40">
        <v>0</v>
      </c>
      <c r="L40">
        <v>0</v>
      </c>
      <c r="M40">
        <v>0</v>
      </c>
      <c r="N40">
        <v>200</v>
      </c>
    </row>
    <row r="41" spans="1:14" x14ac:dyDescent="0.25">
      <c r="A41" t="s">
        <v>12</v>
      </c>
      <c r="B41" t="s">
        <v>94</v>
      </c>
      <c r="C41">
        <f>J23+J17+J49</f>
        <v>505</v>
      </c>
      <c r="D41">
        <f>K23+K17+K49</f>
        <v>17.5</v>
      </c>
      <c r="E41">
        <f>L23+L17+L49</f>
        <v>56.5</v>
      </c>
      <c r="F41">
        <f>M23+M17+M49</f>
        <v>24.75</v>
      </c>
      <c r="G41">
        <f>N23+N17+N49</f>
        <v>7</v>
      </c>
      <c r="I41" t="s">
        <v>45</v>
      </c>
      <c r="J41">
        <v>40</v>
      </c>
      <c r="K41">
        <v>0</v>
      </c>
      <c r="L41">
        <v>10</v>
      </c>
      <c r="M41">
        <v>0</v>
      </c>
      <c r="N41">
        <v>320</v>
      </c>
    </row>
    <row r="42" spans="1:14" x14ac:dyDescent="0.25">
      <c r="I42" s="2" t="s">
        <v>55</v>
      </c>
      <c r="J42" s="2">
        <v>360</v>
      </c>
      <c r="K42" s="2">
        <v>19</v>
      </c>
      <c r="L42" s="2">
        <v>60</v>
      </c>
      <c r="M42" s="2">
        <v>6</v>
      </c>
      <c r="N42" s="2">
        <v>24</v>
      </c>
    </row>
    <row r="43" spans="1:14" x14ac:dyDescent="0.25">
      <c r="C43">
        <f>SUM(C36:C41)</f>
        <v>2561.25</v>
      </c>
      <c r="D43">
        <f>SUM(D36:D41)</f>
        <v>235.25</v>
      </c>
      <c r="E43">
        <f>SUM(E36:E41)</f>
        <v>201</v>
      </c>
      <c r="F43">
        <f>SUM(F36:F41)</f>
        <v>94.75</v>
      </c>
      <c r="G43">
        <f>SUM(G36:G41)</f>
        <v>521.5</v>
      </c>
      <c r="I43" s="2" t="s">
        <v>56</v>
      </c>
      <c r="J43" s="2">
        <v>223</v>
      </c>
      <c r="K43" s="2">
        <v>8.1</v>
      </c>
      <c r="L43" s="2">
        <v>40</v>
      </c>
      <c r="M43" s="2">
        <v>3.5</v>
      </c>
      <c r="N43" s="2">
        <v>13</v>
      </c>
    </row>
    <row r="44" spans="1:14" x14ac:dyDescent="0.25">
      <c r="D44">
        <v>961</v>
      </c>
      <c r="E44">
        <v>844</v>
      </c>
      <c r="F44">
        <v>682</v>
      </c>
      <c r="I44" s="2" t="s">
        <v>57</v>
      </c>
      <c r="J44" s="2">
        <v>160</v>
      </c>
      <c r="K44" s="2">
        <v>6</v>
      </c>
      <c r="L44" s="2">
        <v>6</v>
      </c>
      <c r="M44" s="2">
        <v>14</v>
      </c>
      <c r="N44" s="2">
        <v>0</v>
      </c>
    </row>
    <row r="45" spans="1:14" x14ac:dyDescent="0.25">
      <c r="D45" s="5">
        <f>D44/C43</f>
        <v>0.37520741825280624</v>
      </c>
      <c r="E45" s="5">
        <f>E44/C43</f>
        <v>0.32952659834065395</v>
      </c>
      <c r="F45" s="5">
        <f>F44/C43</f>
        <v>0.26627623230844316</v>
      </c>
      <c r="I45" s="2" t="s">
        <v>58</v>
      </c>
      <c r="J45" s="2">
        <v>14</v>
      </c>
      <c r="K45" s="2">
        <v>2</v>
      </c>
      <c r="L45" s="2">
        <v>2</v>
      </c>
      <c r="M45" s="2">
        <v>0</v>
      </c>
      <c r="N45" s="2">
        <v>48</v>
      </c>
    </row>
    <row r="46" spans="1:14" x14ac:dyDescent="0.25">
      <c r="I46" s="2" t="s">
        <v>60</v>
      </c>
      <c r="J46" s="2">
        <v>24</v>
      </c>
      <c r="K46" s="2">
        <v>1</v>
      </c>
      <c r="L46" s="2">
        <v>6</v>
      </c>
      <c r="M46" s="2">
        <v>0</v>
      </c>
      <c r="N46" s="2">
        <v>4</v>
      </c>
    </row>
    <row r="47" spans="1:14" x14ac:dyDescent="0.25">
      <c r="A47" s="3" t="s">
        <v>97</v>
      </c>
      <c r="I47" s="2" t="s">
        <v>65</v>
      </c>
      <c r="J47" s="2">
        <v>170</v>
      </c>
      <c r="K47" s="2">
        <v>7</v>
      </c>
      <c r="L47" s="2">
        <v>5</v>
      </c>
      <c r="M47" s="2">
        <v>15</v>
      </c>
      <c r="N47" s="2">
        <v>2</v>
      </c>
    </row>
    <row r="48" spans="1:14" x14ac:dyDescent="0.25">
      <c r="A48" t="s">
        <v>8</v>
      </c>
      <c r="B48" t="s">
        <v>98</v>
      </c>
      <c r="C48">
        <f>J3+J21</f>
        <v>195</v>
      </c>
      <c r="D48">
        <f>K3+K21</f>
        <v>25.5</v>
      </c>
      <c r="E48">
        <f>L3+L21</f>
        <v>18.5</v>
      </c>
      <c r="F48">
        <f>M3+M21</f>
        <v>2.25</v>
      </c>
      <c r="G48">
        <f>N3+N21</f>
        <v>70</v>
      </c>
      <c r="I48" s="2" t="s">
        <v>83</v>
      </c>
      <c r="J48" s="2">
        <v>163</v>
      </c>
      <c r="K48" s="2">
        <v>2.5</v>
      </c>
      <c r="L48" s="2">
        <v>22</v>
      </c>
      <c r="M48" s="2">
        <v>7.5</v>
      </c>
      <c r="N48" s="2">
        <v>28</v>
      </c>
    </row>
    <row r="49" spans="1:14" x14ac:dyDescent="0.25">
      <c r="A49" t="s">
        <v>43</v>
      </c>
      <c r="B49" t="s">
        <v>99</v>
      </c>
      <c r="C49">
        <f>J6+(J38*0.5)</f>
        <v>215</v>
      </c>
      <c r="D49">
        <f>K6+(K38*0.5)</f>
        <v>34</v>
      </c>
      <c r="E49">
        <f>L6+(L38*0.5)</f>
        <v>13.5</v>
      </c>
      <c r="F49">
        <f>M6+(M38*0.5)</f>
        <v>2.25</v>
      </c>
      <c r="G49">
        <f>N6+(N38*0.5)</f>
        <v>80</v>
      </c>
      <c r="I49" s="4" t="s">
        <v>95</v>
      </c>
      <c r="J49" s="4">
        <v>100</v>
      </c>
      <c r="K49" s="4">
        <v>1</v>
      </c>
      <c r="L49" s="4">
        <v>10</v>
      </c>
      <c r="M49" s="4">
        <v>6</v>
      </c>
      <c r="N49" s="4">
        <v>7</v>
      </c>
    </row>
    <row r="50" spans="1:14" x14ac:dyDescent="0.25">
      <c r="A50" t="s">
        <v>9</v>
      </c>
      <c r="B50" t="s">
        <v>102</v>
      </c>
      <c r="C50">
        <f>J8+J19+J46+(J27*0.5)</f>
        <v>510</v>
      </c>
      <c r="D50">
        <f>K8+K19+K46+(K27*0.5)</f>
        <v>45.5</v>
      </c>
      <c r="E50">
        <f>L8+L19+L46+(L27*0.5)</f>
        <v>22.5</v>
      </c>
      <c r="F50">
        <f>M8+M19+M46+(M27*0.5)</f>
        <v>27</v>
      </c>
      <c r="G50">
        <f>N8+N19+N46+(N27*0.5)</f>
        <v>126</v>
      </c>
      <c r="I50" s="4" t="s">
        <v>110</v>
      </c>
      <c r="J50" s="4">
        <v>130</v>
      </c>
      <c r="K50" s="4">
        <v>10</v>
      </c>
      <c r="L50" s="4">
        <v>18</v>
      </c>
      <c r="M50" s="4">
        <v>2.5</v>
      </c>
      <c r="N50" s="4">
        <v>40</v>
      </c>
    </row>
    <row r="51" spans="1:14" x14ac:dyDescent="0.25">
      <c r="A51" t="s">
        <v>10</v>
      </c>
      <c r="B51" t="s">
        <v>100</v>
      </c>
      <c r="C51">
        <f>J3+J21+(J17*0.5)</f>
        <v>285</v>
      </c>
      <c r="D51">
        <f>K3+K21+(K17*0.5)</f>
        <v>30</v>
      </c>
      <c r="E51">
        <f>L3+L21+(L17*0.5)</f>
        <v>21.5</v>
      </c>
      <c r="F51">
        <f>M3+M21+(M17*0.5)</f>
        <v>9.75</v>
      </c>
      <c r="G51">
        <f>N3+N21+(N17*0.5)</f>
        <v>70</v>
      </c>
      <c r="I51" s="2" t="s">
        <v>131</v>
      </c>
      <c r="J51" s="2">
        <v>80</v>
      </c>
      <c r="K51" s="2">
        <v>4</v>
      </c>
      <c r="L51" s="2">
        <v>14</v>
      </c>
      <c r="M51" s="2">
        <v>0.5</v>
      </c>
      <c r="N51" s="2">
        <v>80</v>
      </c>
    </row>
    <row r="52" spans="1:14" x14ac:dyDescent="0.25">
      <c r="A52" t="s">
        <v>11</v>
      </c>
      <c r="B52" t="s">
        <v>93</v>
      </c>
      <c r="C52">
        <f>J5+J46+J19</f>
        <v>428.75</v>
      </c>
      <c r="D52">
        <f>K5+K46+K19</f>
        <v>59.75</v>
      </c>
      <c r="E52">
        <f>L5+L46+L19</f>
        <v>8</v>
      </c>
      <c r="F52">
        <f>M5+M46+M19</f>
        <v>17.5</v>
      </c>
      <c r="G52">
        <f>N5+N46+N19</f>
        <v>131</v>
      </c>
      <c r="I52" s="2" t="s">
        <v>132</v>
      </c>
      <c r="J52" s="2">
        <v>5</v>
      </c>
      <c r="K52" s="2">
        <v>0</v>
      </c>
      <c r="L52" s="2">
        <v>0</v>
      </c>
      <c r="M52" s="2">
        <v>0</v>
      </c>
      <c r="N52" s="2">
        <v>55</v>
      </c>
    </row>
    <row r="53" spans="1:14" x14ac:dyDescent="0.25">
      <c r="A53" t="s">
        <v>12</v>
      </c>
      <c r="B53" t="s">
        <v>101</v>
      </c>
      <c r="C53">
        <f>(J17*0.5)+J21+J49</f>
        <v>265</v>
      </c>
      <c r="D53">
        <f>(K17*0.5)+K21+K49</f>
        <v>8</v>
      </c>
      <c r="E53">
        <f>(L17*0.5)+L21+L49</f>
        <v>26.5</v>
      </c>
      <c r="F53">
        <f>(M17*0.5)+M21+M49</f>
        <v>14.75</v>
      </c>
      <c r="G53">
        <f>(N17*0.5)+N21+N49</f>
        <v>7</v>
      </c>
      <c r="I53" s="2" t="s">
        <v>120</v>
      </c>
      <c r="J53" s="2">
        <v>25</v>
      </c>
      <c r="K53" s="2">
        <v>2</v>
      </c>
      <c r="L53" s="2">
        <v>3</v>
      </c>
      <c r="M53" s="2">
        <v>0</v>
      </c>
      <c r="N53" s="2">
        <v>10</v>
      </c>
    </row>
    <row r="55" spans="1:14" x14ac:dyDescent="0.25">
      <c r="C55">
        <f>SUM(C48:C53)</f>
        <v>1898.75</v>
      </c>
      <c r="D55">
        <f>SUM(D48:D53)</f>
        <v>202.75</v>
      </c>
      <c r="E55">
        <f>SUM(E48:E53)</f>
        <v>110.5</v>
      </c>
      <c r="F55">
        <f>SUM(F48:F53)</f>
        <v>73.5</v>
      </c>
      <c r="G55">
        <f>SUM(G48:G53)</f>
        <v>484</v>
      </c>
    </row>
    <row r="56" spans="1:14" x14ac:dyDescent="0.25">
      <c r="D56">
        <v>0</v>
      </c>
      <c r="E56">
        <v>0</v>
      </c>
      <c r="F56">
        <v>0</v>
      </c>
    </row>
    <row r="57" spans="1:14" x14ac:dyDescent="0.25">
      <c r="D57" s="5">
        <f>D56/C55</f>
        <v>0</v>
      </c>
      <c r="E57" s="5">
        <f>E56/C55</f>
        <v>0</v>
      </c>
      <c r="F57" s="5">
        <f>F56/C55</f>
        <v>0</v>
      </c>
    </row>
    <row r="62" spans="1:14" x14ac:dyDescent="0.25">
      <c r="A62" s="3" t="s">
        <v>122</v>
      </c>
    </row>
    <row r="63" spans="1:14" x14ac:dyDescent="0.25">
      <c r="A63" t="s">
        <v>8</v>
      </c>
      <c r="B63" t="s">
        <v>141</v>
      </c>
      <c r="C63">
        <f>J12+J24+J16</f>
        <v>626</v>
      </c>
      <c r="D63">
        <f>K12+K24+K16</f>
        <v>44.2</v>
      </c>
      <c r="E63">
        <f>L12+L24+L16</f>
        <v>60</v>
      </c>
      <c r="F63">
        <f>M12+M24+M16</f>
        <v>21</v>
      </c>
      <c r="G63">
        <f>N12+N24+N16</f>
        <v>498</v>
      </c>
    </row>
    <row r="64" spans="1:14" x14ac:dyDescent="0.25">
      <c r="A64" t="s">
        <v>43</v>
      </c>
      <c r="B64" t="s">
        <v>113</v>
      </c>
      <c r="C64">
        <f>(J3*1.5)+J38</f>
        <v>285</v>
      </c>
      <c r="D64">
        <f>(K3*1.5)+K38</f>
        <v>35.5</v>
      </c>
      <c r="E64">
        <f>(L3*1.5)+L38</f>
        <v>34.5</v>
      </c>
      <c r="F64">
        <f>(M3*1.5)+M38</f>
        <v>2</v>
      </c>
      <c r="G64">
        <f>(N3*1.5)+N38</f>
        <v>105</v>
      </c>
    </row>
    <row r="65" spans="1:7" x14ac:dyDescent="0.25">
      <c r="A65" t="s">
        <v>9</v>
      </c>
      <c r="B65" t="s">
        <v>109</v>
      </c>
      <c r="C65">
        <f>J14+J27+J19</f>
        <v>581</v>
      </c>
      <c r="D65">
        <f>K14+K27+K19</f>
        <v>64.5</v>
      </c>
      <c r="E65">
        <f>L14+L27+L19</f>
        <v>31</v>
      </c>
      <c r="F65">
        <f>M14+M27+M19</f>
        <v>20.5</v>
      </c>
      <c r="G65">
        <f>N14+N27+N19</f>
        <v>137</v>
      </c>
    </row>
    <row r="66" spans="1:7" x14ac:dyDescent="0.25">
      <c r="A66" t="s">
        <v>10</v>
      </c>
      <c r="B66" t="s">
        <v>139</v>
      </c>
      <c r="C66">
        <f>J3+J16+J24</f>
        <v>620</v>
      </c>
      <c r="D66">
        <f>K3+K16+K24</f>
        <v>42</v>
      </c>
      <c r="E66">
        <f>L3+L16+L24</f>
        <v>65</v>
      </c>
      <c r="F66">
        <f>M3+M16+M24</f>
        <v>22</v>
      </c>
      <c r="G66">
        <f>N3+N16+N24</f>
        <v>190</v>
      </c>
    </row>
    <row r="67" spans="1:7" x14ac:dyDescent="0.25">
      <c r="A67" t="s">
        <v>11</v>
      </c>
      <c r="B67" t="s">
        <v>112</v>
      </c>
      <c r="C67">
        <f>J8+J19+J27+J34</f>
        <v>656</v>
      </c>
      <c r="D67">
        <f>K8+K19+K27+K34</f>
        <v>50</v>
      </c>
      <c r="E67">
        <f>L8+L19+L27+L34</f>
        <v>47</v>
      </c>
      <c r="F67">
        <f>M8+M19+M27+M34</f>
        <v>27.5</v>
      </c>
      <c r="G67">
        <f>N8+N19+N27+N34</f>
        <v>204.5</v>
      </c>
    </row>
    <row r="68" spans="1:7" x14ac:dyDescent="0.25">
      <c r="A68" t="s">
        <v>12</v>
      </c>
      <c r="B68" t="s">
        <v>140</v>
      </c>
      <c r="C68">
        <f>(J36*2)+(J25)+J50</f>
        <v>652</v>
      </c>
      <c r="D68">
        <f>(K36*2)+(K25)+K50</f>
        <v>34</v>
      </c>
      <c r="E68">
        <f>(L36*2)+(L25)+L50</f>
        <v>106</v>
      </c>
      <c r="F68">
        <f>(M36*2)+(M25)+M50</f>
        <v>13.5</v>
      </c>
      <c r="G68">
        <f>(N36*2)+(N25)+N50</f>
        <v>520</v>
      </c>
    </row>
    <row r="70" spans="1:7" x14ac:dyDescent="0.25">
      <c r="C70">
        <f>SUM(C63:C68)</f>
        <v>3420</v>
      </c>
      <c r="D70">
        <f>SUM(D63:D68)</f>
        <v>270.2</v>
      </c>
      <c r="E70">
        <f>SUM(E63:E68)</f>
        <v>343.5</v>
      </c>
      <c r="F70">
        <f>SUM(F63:F68)</f>
        <v>106.5</v>
      </c>
      <c r="G70">
        <f>SUM(G63:G68)</f>
        <v>1654.5</v>
      </c>
    </row>
    <row r="72" spans="1:7" x14ac:dyDescent="0.25">
      <c r="A72" s="3" t="s">
        <v>115</v>
      </c>
    </row>
    <row r="73" spans="1:7" x14ac:dyDescent="0.25">
      <c r="A73" t="s">
        <v>8</v>
      </c>
      <c r="B73" t="s">
        <v>116</v>
      </c>
      <c r="C73">
        <f>J12+(J16/2)+J23</f>
        <v>451</v>
      </c>
      <c r="D73">
        <f>K12+(K16/2)+K23</f>
        <v>37.200000000000003</v>
      </c>
      <c r="E73">
        <f>L12+(L16/2)+L23</f>
        <v>43.5</v>
      </c>
      <c r="F73">
        <f>M12+(M16/2)+M23</f>
        <v>11.75</v>
      </c>
      <c r="G73">
        <f>N12+(N16/2)+N23</f>
        <v>438</v>
      </c>
    </row>
    <row r="74" spans="1:7" x14ac:dyDescent="0.25">
      <c r="A74" t="s">
        <v>43</v>
      </c>
      <c r="B74" t="s">
        <v>118</v>
      </c>
      <c r="C74">
        <f>(J3*1.5)+J38</f>
        <v>285</v>
      </c>
      <c r="D74">
        <f>(K3*1.5)+K38</f>
        <v>35.5</v>
      </c>
      <c r="E74">
        <f>(L3*1.5)+L38</f>
        <v>34.5</v>
      </c>
      <c r="F74">
        <f>(M3*1.5)+M38</f>
        <v>2</v>
      </c>
      <c r="G74">
        <f>(N3*1.5)+N38</f>
        <v>105</v>
      </c>
    </row>
    <row r="75" spans="1:7" ht="15.75" customHeight="1" x14ac:dyDescent="0.25">
      <c r="A75" t="s">
        <v>9</v>
      </c>
      <c r="B75" t="s">
        <v>109</v>
      </c>
      <c r="C75">
        <f>J14+J19+J27</f>
        <v>581</v>
      </c>
      <c r="D75">
        <f>K14+K19+K27</f>
        <v>64.5</v>
      </c>
      <c r="E75">
        <f>L14+L19+L27</f>
        <v>31</v>
      </c>
      <c r="F75">
        <f>M14+M19+M27</f>
        <v>20.5</v>
      </c>
      <c r="G75">
        <f>N14+N19+N27</f>
        <v>137</v>
      </c>
    </row>
    <row r="76" spans="1:7" x14ac:dyDescent="0.25">
      <c r="A76" t="s">
        <v>10</v>
      </c>
      <c r="B76" t="s">
        <v>119</v>
      </c>
      <c r="C76">
        <f>(J3*1)+J22</f>
        <v>270</v>
      </c>
      <c r="D76">
        <f>(K3*1)+K22</f>
        <v>28</v>
      </c>
      <c r="E76">
        <f>(L3*1)+L22</f>
        <v>32</v>
      </c>
      <c r="F76">
        <f>(M3*1)+M22</f>
        <v>3.5</v>
      </c>
      <c r="G76">
        <f>(N3*1)+N22</f>
        <v>70</v>
      </c>
    </row>
    <row r="77" spans="1:7" x14ac:dyDescent="0.25">
      <c r="A77" t="s">
        <v>11</v>
      </c>
      <c r="B77" t="s">
        <v>121</v>
      </c>
      <c r="C77" t="e">
        <f>J5+#REF!+J27</f>
        <v>#REF!</v>
      </c>
      <c r="D77" t="e">
        <f>K5+#REF!+K27</f>
        <v>#REF!</v>
      </c>
      <c r="E77" t="e">
        <f>L5+#REF!+L27</f>
        <v>#REF!</v>
      </c>
      <c r="F77" t="e">
        <f>M5+#REF!+M27</f>
        <v>#REF!</v>
      </c>
      <c r="G77" t="e">
        <f>N5+#REF!+N27</f>
        <v>#REF!</v>
      </c>
    </row>
    <row r="78" spans="1:7" x14ac:dyDescent="0.25">
      <c r="A78" t="s">
        <v>12</v>
      </c>
      <c r="B78" t="s">
        <v>117</v>
      </c>
      <c r="C78">
        <f>J50+(J36)+(J25/2)</f>
        <v>391</v>
      </c>
      <c r="D78">
        <f>K50+(K36)+(K25/2)</f>
        <v>22</v>
      </c>
      <c r="E78">
        <f>L50+(L36)+(L25/2)</f>
        <v>62</v>
      </c>
      <c r="F78">
        <f>M50+(M36)+(M25/2)</f>
        <v>8</v>
      </c>
      <c r="G78">
        <f>N50+(N36)+(N25/2)</f>
        <v>280</v>
      </c>
    </row>
    <row r="80" spans="1:7" x14ac:dyDescent="0.25">
      <c r="C80" t="e">
        <f>SUM(C73:C78)</f>
        <v>#REF!</v>
      </c>
      <c r="D80" t="e">
        <f>SUM(D73:D78)</f>
        <v>#REF!</v>
      </c>
      <c r="E80" t="e">
        <f>SUM(E73:E78)</f>
        <v>#REF!</v>
      </c>
      <c r="F80" t="e">
        <f>SUM(F73:F78)</f>
        <v>#REF!</v>
      </c>
      <c r="G80" t="e">
        <f>SUM(G73:G78)</f>
        <v>#REF!</v>
      </c>
    </row>
    <row r="81" spans="1:7" x14ac:dyDescent="0.25">
      <c r="C81">
        <v>2550</v>
      </c>
      <c r="D81">
        <v>255</v>
      </c>
      <c r="E81">
        <v>260</v>
      </c>
      <c r="F81">
        <v>55</v>
      </c>
    </row>
    <row r="82" spans="1:7" x14ac:dyDescent="0.25">
      <c r="C82">
        <v>2440</v>
      </c>
      <c r="D82">
        <v>238</v>
      </c>
      <c r="E82">
        <v>237</v>
      </c>
      <c r="F82">
        <v>54</v>
      </c>
    </row>
    <row r="84" spans="1:7" x14ac:dyDescent="0.25">
      <c r="A84" s="3" t="s">
        <v>54</v>
      </c>
    </row>
    <row r="85" spans="1:7" x14ac:dyDescent="0.25">
      <c r="A85" t="s">
        <v>8</v>
      </c>
      <c r="B85" t="s">
        <v>53</v>
      </c>
      <c r="C85">
        <f>J3+J28+J35</f>
        <v>244</v>
      </c>
      <c r="D85">
        <f>K3+K28+K35</f>
        <v>24</v>
      </c>
      <c r="E85">
        <f>L3+L28+L35</f>
        <v>36</v>
      </c>
      <c r="F85">
        <f>M3+M28+M35</f>
        <v>1</v>
      </c>
      <c r="G85">
        <f>N3+N28+N35</f>
        <v>71</v>
      </c>
    </row>
    <row r="86" spans="1:7" x14ac:dyDescent="0.25">
      <c r="A86" t="s">
        <v>43</v>
      </c>
      <c r="B86" t="s">
        <v>59</v>
      </c>
      <c r="C86">
        <f>J38+J11</f>
        <v>280</v>
      </c>
      <c r="D86">
        <f>K38+K11</f>
        <v>36</v>
      </c>
      <c r="E86">
        <f>L38+L11</f>
        <v>27</v>
      </c>
      <c r="F86">
        <f>M38+M11</f>
        <v>0.5</v>
      </c>
      <c r="G86">
        <f>N38+N11</f>
        <v>525</v>
      </c>
    </row>
    <row r="87" spans="1:7" x14ac:dyDescent="0.25">
      <c r="A87" t="s">
        <v>9</v>
      </c>
      <c r="B87" t="s">
        <v>63</v>
      </c>
      <c r="C87">
        <f>J46+J43+J42+J19+J44</f>
        <v>928</v>
      </c>
      <c r="D87">
        <f>K46+K43+K42+K19+K44</f>
        <v>42.6</v>
      </c>
      <c r="E87">
        <f>L46+L43+L42+L19+L44</f>
        <v>114</v>
      </c>
      <c r="F87">
        <f>M46+M43+M42+M19+M44</f>
        <v>38</v>
      </c>
      <c r="G87">
        <f>N46+N43+N42+N19+N44</f>
        <v>48</v>
      </c>
    </row>
    <row r="88" spans="1:7" x14ac:dyDescent="0.25">
      <c r="A88" t="s">
        <v>10</v>
      </c>
      <c r="B88" t="s">
        <v>64</v>
      </c>
      <c r="C88">
        <f>J38+J17+J44</f>
        <v>445</v>
      </c>
      <c r="D88">
        <f>K38+K17+K44</f>
        <v>16</v>
      </c>
      <c r="E88">
        <f>L38+L17+L44</f>
        <v>39</v>
      </c>
      <c r="F88">
        <f>M38+M17+M44</f>
        <v>29.5</v>
      </c>
      <c r="G88">
        <f>N38+N17+N44</f>
        <v>0</v>
      </c>
    </row>
    <row r="89" spans="1:7" x14ac:dyDescent="0.25">
      <c r="A89" t="s">
        <v>11</v>
      </c>
      <c r="B89" t="s">
        <v>61</v>
      </c>
      <c r="C89">
        <f>J5+J32+J19</f>
        <v>464.75</v>
      </c>
      <c r="D89">
        <f>K5+K32+K19</f>
        <v>60.75</v>
      </c>
      <c r="E89">
        <f>L5+L32+L19</f>
        <v>12</v>
      </c>
      <c r="F89">
        <f>M5+M32+M19</f>
        <v>17.5</v>
      </c>
      <c r="G89">
        <f>N5+N32+N19</f>
        <v>127</v>
      </c>
    </row>
    <row r="92" spans="1:7" x14ac:dyDescent="0.25">
      <c r="C92">
        <f>SUM(C85:C90)</f>
        <v>2361.75</v>
      </c>
      <c r="D92">
        <f>SUM(D85:D90)</f>
        <v>179.35</v>
      </c>
      <c r="E92">
        <f>SUM(E85:E90)</f>
        <v>228</v>
      </c>
      <c r="F92">
        <f>SUM(F85:F90)</f>
        <v>86.5</v>
      </c>
      <c r="G92">
        <f>SUM(G85:G90)</f>
        <v>771</v>
      </c>
    </row>
    <row r="96" spans="1:7" x14ac:dyDescent="0.25">
      <c r="A96" s="3" t="s">
        <v>66</v>
      </c>
    </row>
    <row r="97" spans="1:7" x14ac:dyDescent="0.25">
      <c r="A97" t="s">
        <v>40</v>
      </c>
      <c r="B97" t="s">
        <v>72</v>
      </c>
      <c r="C97">
        <f>J11+(J10*2)+J35</f>
        <v>399</v>
      </c>
      <c r="D97">
        <f>K11+(K10*2)+K35</f>
        <v>49</v>
      </c>
      <c r="E97">
        <f>L11+(L10*2)+L35</f>
        <v>19</v>
      </c>
      <c r="F97">
        <f>M11+(M10*2)+M35</f>
        <v>10</v>
      </c>
      <c r="G97">
        <f>N11+(N10*2)+N35</f>
        <v>666</v>
      </c>
    </row>
    <row r="98" spans="1:7" x14ac:dyDescent="0.25">
      <c r="A98" t="s">
        <v>41</v>
      </c>
      <c r="B98" t="s">
        <v>71</v>
      </c>
      <c r="C98">
        <f>(J3*1.5)+J38+(J35*2)</f>
        <v>413</v>
      </c>
      <c r="D98">
        <f>(K3*1.5)+K38+(K35*2)</f>
        <v>35.5</v>
      </c>
      <c r="E98">
        <f>(L3*1.5)+L38+(L35*2)</f>
        <v>68.5</v>
      </c>
      <c r="F98">
        <f>(M3*1.5)+M38+(M35*2)</f>
        <v>2</v>
      </c>
      <c r="G98">
        <f>(N3*1.5)+N38+(N35*2)</f>
        <v>107</v>
      </c>
    </row>
    <row r="99" spans="1:7" x14ac:dyDescent="0.25">
      <c r="A99" t="s">
        <v>42</v>
      </c>
      <c r="B99" t="s">
        <v>67</v>
      </c>
      <c r="C99">
        <f>J6+J46+J19+J16</f>
        <v>547.5</v>
      </c>
      <c r="D99">
        <f>K6+K46+K19+K16</f>
        <v>52</v>
      </c>
      <c r="E99">
        <f>L6+L46+L19+L16</f>
        <v>14</v>
      </c>
      <c r="F99">
        <f>M6+M46+M19+M16</f>
        <v>32.5</v>
      </c>
      <c r="G99">
        <f>N6+N46+N19+N16</f>
        <v>211</v>
      </c>
    </row>
    <row r="100" spans="1:7" x14ac:dyDescent="0.25">
      <c r="A100" t="s">
        <v>74</v>
      </c>
      <c r="B100" t="s">
        <v>73</v>
      </c>
      <c r="C100">
        <f>J3+J22+J16</f>
        <v>470</v>
      </c>
      <c r="D100">
        <f>K3+K22+K16</f>
        <v>37</v>
      </c>
      <c r="E100">
        <f>L3+L22+L16</f>
        <v>38</v>
      </c>
      <c r="F100">
        <f>M3+M22+M16</f>
        <v>19.5</v>
      </c>
      <c r="G100">
        <f>N3+N22+N16</f>
        <v>190</v>
      </c>
    </row>
    <row r="101" spans="1:7" x14ac:dyDescent="0.25">
      <c r="A101" t="s">
        <v>75</v>
      </c>
      <c r="B101" t="s">
        <v>69</v>
      </c>
      <c r="C101">
        <f>J6+J19+J34</f>
        <v>423.5</v>
      </c>
      <c r="D101">
        <f>K6+K19+K34</f>
        <v>46</v>
      </c>
      <c r="E101">
        <f>L6+L19+L34</f>
        <v>18</v>
      </c>
      <c r="F101">
        <f>M6+M19+M34</f>
        <v>16.5</v>
      </c>
      <c r="G101">
        <f>N6+N19+N34</f>
        <v>167</v>
      </c>
    </row>
    <row r="102" spans="1:7" x14ac:dyDescent="0.25">
      <c r="A102" t="s">
        <v>76</v>
      </c>
      <c r="B102" t="s">
        <v>70</v>
      </c>
      <c r="C102">
        <f>J11+J10+J47</f>
        <v>425</v>
      </c>
      <c r="D102">
        <f>K11+K10+K47</f>
        <v>49</v>
      </c>
      <c r="E102">
        <f>L11+L10+L47</f>
        <v>6</v>
      </c>
      <c r="F102">
        <f>M11+M10+M47</f>
        <v>20</v>
      </c>
      <c r="G102">
        <f>N11+N10+N47</f>
        <v>597</v>
      </c>
    </row>
    <row r="104" spans="1:7" x14ac:dyDescent="0.25">
      <c r="A104" s="1" t="s">
        <v>28</v>
      </c>
      <c r="B104" t="s">
        <v>39</v>
      </c>
      <c r="C104">
        <f>SUM(C97:C103)</f>
        <v>2678</v>
      </c>
      <c r="D104">
        <f>SUM(D97:D103)</f>
        <v>268.5</v>
      </c>
      <c r="E104">
        <f>SUM(E97:E103)</f>
        <v>163.5</v>
      </c>
      <c r="F104">
        <f>SUM(F97:F103)</f>
        <v>100.5</v>
      </c>
      <c r="G104">
        <f>SUM(G97:G103)</f>
        <v>1938</v>
      </c>
    </row>
    <row r="107" spans="1:7" x14ac:dyDescent="0.25">
      <c r="B107" s="6"/>
    </row>
    <row r="108" spans="1:7" x14ac:dyDescent="0.25">
      <c r="A108" t="s">
        <v>123</v>
      </c>
    </row>
    <row r="109" spans="1:7" ht="30" x14ac:dyDescent="0.25">
      <c r="A109" t="s">
        <v>124</v>
      </c>
      <c r="B109" s="6" t="s">
        <v>126</v>
      </c>
      <c r="C109">
        <f>J23+J3+(J16*0.5)+J38+J51</f>
        <v>630</v>
      </c>
      <c r="D109">
        <f>K23+K3+(K16*0.5)+K38+K51</f>
        <v>40</v>
      </c>
      <c r="E109">
        <f>L23+L3+(L16*0.5)+L38+L51</f>
        <v>89.5</v>
      </c>
      <c r="F109">
        <f>M23+M3+(M16*0.5)+M38+M51</f>
        <v>13.75</v>
      </c>
      <c r="G109">
        <f>N23+N3+(N16*0.5)+N38+N51</f>
        <v>210</v>
      </c>
    </row>
    <row r="110" spans="1:7" x14ac:dyDescent="0.25">
      <c r="A110" t="s">
        <v>125</v>
      </c>
      <c r="B110" t="s">
        <v>134</v>
      </c>
      <c r="C110">
        <f>J3</f>
        <v>120</v>
      </c>
      <c r="D110">
        <f>K3</f>
        <v>23</v>
      </c>
      <c r="E110">
        <f>L3</f>
        <v>5</v>
      </c>
      <c r="F110">
        <f>M3</f>
        <v>1</v>
      </c>
      <c r="G110">
        <f>N3</f>
        <v>70</v>
      </c>
    </row>
    <row r="111" spans="1:7" x14ac:dyDescent="0.25">
      <c r="A111" t="s">
        <v>127</v>
      </c>
      <c r="B111" s="6" t="s">
        <v>136</v>
      </c>
      <c r="C111">
        <f>J14+J26</f>
        <v>383</v>
      </c>
      <c r="D111">
        <f>K14+K26</f>
        <v>55</v>
      </c>
      <c r="E111">
        <f>L14+L26</f>
        <v>24</v>
      </c>
      <c r="F111">
        <f>M14+M26</f>
        <v>5</v>
      </c>
      <c r="G111">
        <f>N14+N26</f>
        <v>166</v>
      </c>
    </row>
    <row r="112" spans="1:7" ht="45" x14ac:dyDescent="0.25">
      <c r="A112" t="s">
        <v>10</v>
      </c>
      <c r="B112" s="6" t="s">
        <v>135</v>
      </c>
      <c r="C112">
        <f>(J51*2)+J14+J45+J52+J50</f>
        <v>589</v>
      </c>
      <c r="D112">
        <f>(K51*2)+K14+K45+K52+K50</f>
        <v>73</v>
      </c>
      <c r="E112">
        <f>(L51*2)+L14+L45+L52+L50</f>
        <v>48</v>
      </c>
      <c r="F112">
        <f>(M51*2)+M14+M45+M52+M50</f>
        <v>8.5</v>
      </c>
      <c r="G112">
        <f>(N51*2)+N14+N45+N52+N50</f>
        <v>428</v>
      </c>
    </row>
    <row r="113" spans="1:7" ht="30" x14ac:dyDescent="0.25">
      <c r="A113" t="s">
        <v>89</v>
      </c>
      <c r="B113" s="6" t="s">
        <v>128</v>
      </c>
      <c r="C113">
        <f>J5+(J20*0.5)+J34</f>
        <v>463.75</v>
      </c>
      <c r="D113">
        <f>K5+(K20*0.5)+K34</f>
        <v>54.25</v>
      </c>
      <c r="E113">
        <f>L5+(L20*0.5)+L34</f>
        <v>16</v>
      </c>
      <c r="F113">
        <f>M5+(M20*0.5)+M34</f>
        <v>17</v>
      </c>
      <c r="G113">
        <f>N5+(N20*0.5)+N34</f>
        <v>200</v>
      </c>
    </row>
    <row r="114" spans="1:7" x14ac:dyDescent="0.25">
      <c r="A114" t="s">
        <v>129</v>
      </c>
      <c r="B114" s="6" t="s">
        <v>130</v>
      </c>
      <c r="C114">
        <f>J12</f>
        <v>126</v>
      </c>
      <c r="D114">
        <f>K12</f>
        <v>25.2</v>
      </c>
      <c r="E114">
        <f>L12</f>
        <v>0</v>
      </c>
      <c r="F114">
        <f>M12</f>
        <v>0</v>
      </c>
      <c r="G114">
        <f>N12</f>
        <v>378</v>
      </c>
    </row>
    <row r="115" spans="1:7" x14ac:dyDescent="0.25">
      <c r="B115" s="6"/>
    </row>
    <row r="116" spans="1:7" x14ac:dyDescent="0.25">
      <c r="A116" t="s">
        <v>28</v>
      </c>
      <c r="B116" s="6" t="s">
        <v>133</v>
      </c>
      <c r="C116">
        <f>SUM(C109:C115)</f>
        <v>2311.75</v>
      </c>
      <c r="D116">
        <f>SUM(D109:D115)</f>
        <v>270.45</v>
      </c>
      <c r="E116">
        <f>SUM(E109:E115)</f>
        <v>182.5</v>
      </c>
      <c r="F116">
        <f>SUM(F109:F115)</f>
        <v>45.25</v>
      </c>
      <c r="G116">
        <f>SUM(G109:G115)</f>
        <v>1452</v>
      </c>
    </row>
    <row r="117" spans="1:7" x14ac:dyDescent="0.25">
      <c r="B117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</dc:creator>
  <cp:lastModifiedBy>Ed Pol</cp:lastModifiedBy>
  <dcterms:created xsi:type="dcterms:W3CDTF">2013-11-23T19:20:12Z</dcterms:created>
  <dcterms:modified xsi:type="dcterms:W3CDTF">2015-10-07T22:41:51Z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9733fa6e-6ee7-40ea-a501-be1083403d61</vt:lpwstr>
  </property>
</Properties>
</file>